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Heike\Documents\Documents\RICHTUNGS-COACHING\Arbeitshilfen\BWL\"/>
    </mc:Choice>
  </mc:AlternateContent>
  <xr:revisionPtr revIDLastSave="0" documentId="13_ncr:1_{6EFEC3C7-D20F-4F0D-9A07-0D77407BAF3A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Berechnung Arbeitsstunden" sheetId="2" r:id="rId1"/>
    <sheet name="Verkaufbare Arbeitszeit" sheetId="5" r:id="rId2"/>
    <sheet name="Berechnung Betriebsausgaben" sheetId="3" r:id="rId3"/>
    <sheet name="Rücklagen und Gewinn" sheetId="7" r:id="rId4"/>
    <sheet name="Steuern" sheetId="6" r:id="rId5"/>
    <sheet name="Umsatz" sheetId="4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6" l="1"/>
  <c r="C6" i="6"/>
  <c r="C7" i="6"/>
  <c r="E6" i="6"/>
  <c r="I6" i="5"/>
  <c r="I11" i="5" s="1"/>
  <c r="I13" i="5" s="1"/>
  <c r="I7" i="5"/>
  <c r="I8" i="5"/>
  <c r="I9" i="5"/>
  <c r="I10" i="5"/>
  <c r="G11" i="5"/>
  <c r="G13" i="5" s="1"/>
  <c r="E15" i="6"/>
  <c r="C13" i="6"/>
  <c r="C12" i="6"/>
  <c r="C11" i="6"/>
  <c r="C10" i="6"/>
  <c r="E8" i="6" l="1"/>
  <c r="C8" i="6"/>
  <c r="C15" i="6"/>
  <c r="F8" i="4"/>
  <c r="F9" i="4"/>
  <c r="D9" i="4"/>
  <c r="D8" i="4"/>
  <c r="F6" i="4"/>
  <c r="F11" i="4"/>
  <c r="D11" i="3"/>
  <c r="D9" i="3"/>
  <c r="D10" i="3"/>
  <c r="D13" i="3"/>
  <c r="D8" i="3"/>
  <c r="F7" i="3"/>
  <c r="F17" i="3" s="1"/>
  <c r="E11" i="2"/>
  <c r="E10" i="2"/>
  <c r="C9" i="2"/>
  <c r="C12" i="2" s="1"/>
  <c r="E7" i="2"/>
  <c r="E6" i="2"/>
  <c r="E9" i="2" s="1"/>
  <c r="D17" i="3" l="1"/>
  <c r="D10" i="4" s="1"/>
  <c r="F10" i="4"/>
  <c r="F13" i="4" s="1"/>
  <c r="E7" i="7"/>
  <c r="E12" i="2"/>
  <c r="D11" i="4"/>
  <c r="C7" i="7" l="1"/>
  <c r="C9" i="7" s="1"/>
  <c r="D13" i="4"/>
  <c r="E9" i="7"/>
  <c r="E10" i="7"/>
  <c r="C10" i="7"/>
  <c r="E12" i="7" l="1"/>
  <c r="C12" i="7"/>
</calcChain>
</file>

<file path=xl/sharedStrings.xml><?xml version="1.0" encoding="utf-8"?>
<sst xmlns="http://schemas.openxmlformats.org/spreadsheetml/2006/main" count="94" uniqueCount="62">
  <si>
    <t>abzgl. Urlaub</t>
  </si>
  <si>
    <t>Anzahl der Tage, die Du im Jahr arbeitest (52 x 5)</t>
  </si>
  <si>
    <t>Tage im Jahr</t>
  </si>
  <si>
    <t>abzgl. Wochenenden und Feiertage</t>
  </si>
  <si>
    <t>Gesamt Tage pro Jahr (2025)</t>
  </si>
  <si>
    <t>Echte Arbeitstage</t>
  </si>
  <si>
    <t>Durchschnittliche Auslastung 80 %</t>
  </si>
  <si>
    <t>monatlich</t>
  </si>
  <si>
    <t>jährlich</t>
  </si>
  <si>
    <t>Personalkosten</t>
  </si>
  <si>
    <t>Ausgangslage: Dein Netto-Wunschgehalt beläuft sich auf</t>
  </si>
  <si>
    <t>Raumkosten incl. Nebenkosten und Energie</t>
  </si>
  <si>
    <t>Versicherungen/Beiträge</t>
  </si>
  <si>
    <t>Fahrzeugkosten incl. Leasing</t>
  </si>
  <si>
    <t>Kommunikation (Telefon, Internet…)</t>
  </si>
  <si>
    <t>Werbekosten (Flyer, Briefpapier, Website, Marketing, Anzeigen…)</t>
  </si>
  <si>
    <t>Software-Lizenzen</t>
  </si>
  <si>
    <t>Organisation (Buchhaltung, Steuerberater, Porto, Bürobedarf…)</t>
  </si>
  <si>
    <t>Reisekosten (Bahn, Hotel, Bewirtung…)</t>
  </si>
  <si>
    <t xml:space="preserve">Abschreibung Hardware </t>
  </si>
  <si>
    <t>Rücklagen 10 %</t>
  </si>
  <si>
    <t>Gewinn 10 %</t>
  </si>
  <si>
    <t>Wunschgehalt</t>
  </si>
  <si>
    <t>Rücklagen</t>
  </si>
  <si>
    <t>Gewinn</t>
  </si>
  <si>
    <t>zu versteuerndes Einkommen</t>
  </si>
  <si>
    <t>ggf. Kirchensteuer</t>
  </si>
  <si>
    <t>Kranken- und Pflegeversicherung</t>
  </si>
  <si>
    <t>Private Altersvorsorge</t>
  </si>
  <si>
    <t>Summe Steuern und Private Vorsorge</t>
  </si>
  <si>
    <t>So viel Umsatz benötigst Du:</t>
  </si>
  <si>
    <t>Rücklagen (10 %)</t>
  </si>
  <si>
    <t>Gewinn (10 %)</t>
  </si>
  <si>
    <t>Summe Betriebsausgaben</t>
  </si>
  <si>
    <t>Summe Steuer/Private Vorsorge</t>
  </si>
  <si>
    <t>Betriebsausgaben</t>
  </si>
  <si>
    <t>Dein erforderlicher Umsatz</t>
  </si>
  <si>
    <t>Spalte1</t>
  </si>
  <si>
    <t>Spalte2</t>
  </si>
  <si>
    <t>Spalte3</t>
  </si>
  <si>
    <t>Spalte4</t>
  </si>
  <si>
    <t>Spalte5</t>
  </si>
  <si>
    <t>Spalte6</t>
  </si>
  <si>
    <t>Spalte7</t>
  </si>
  <si>
    <t>Spalte8</t>
  </si>
  <si>
    <t>Spalte9</t>
  </si>
  <si>
    <t>abzgl. unvorhergesehene Tage, z.B. Krankheit, Weiterbildung, Messebesuch o.ä. (5-10 Tage)</t>
  </si>
  <si>
    <t>Berechnung Arbeitsstunden</t>
  </si>
  <si>
    <t>Einkommensteuer (St. Kl 1 oder 4)</t>
  </si>
  <si>
    <t>Berechnung Betriebsausgaben</t>
  </si>
  <si>
    <t>Berechnung Rücklagen und Gewinn</t>
  </si>
  <si>
    <t>Berechnung verkaufbare Arbeitszeit</t>
  </si>
  <si>
    <t>Berechnung Steuern und soziale Vorsorge</t>
  </si>
  <si>
    <t>Reale Arbeitszeit</t>
  </si>
  <si>
    <t>Arbeitsstunden pro Jahr              (bei 8 Std./Tag)</t>
  </si>
  <si>
    <t>abzgl. Strategie, Mitarbeiterführung und Schulung</t>
  </si>
  <si>
    <t>abzgl. Buchhaltung und Büroorganisation</t>
  </si>
  <si>
    <t>abzgl. Marketing und Akquise</t>
  </si>
  <si>
    <t>abzgl. Serviceleistungen und Reklamationen</t>
  </si>
  <si>
    <t>abzgl. Kontaktpflege und Networking</t>
  </si>
  <si>
    <t>verkaufbare Arbeitszeit</t>
  </si>
  <si>
    <t>Summe Rücklagen/Gewinn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</si>
</sst>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rgb="FF8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44" fontId="1" fillId="0" borderId="0" xfId="1" applyFont="1" applyBorder="1"/>
    <xf numFmtId="44" fontId="2" fillId="0" borderId="0" xfId="1" applyFont="1" applyBorder="1"/>
    <xf numFmtId="44" fontId="7" fillId="0" borderId="0" xfId="0" applyNumberFormat="1" applyFont="1"/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3" fontId="1" fillId="0" borderId="0" xfId="0" applyNumberFormat="1" applyFont="1"/>
    <xf numFmtId="0" fontId="1" fillId="0" borderId="1" xfId="0" applyFont="1" applyBorder="1"/>
    <xf numFmtId="3" fontId="1" fillId="0" borderId="1" xfId="0" applyNumberFormat="1" applyFont="1" applyBorder="1"/>
    <xf numFmtId="3" fontId="2" fillId="0" borderId="0" xfId="0" applyNumberFormat="1" applyFont="1"/>
    <xf numFmtId="0" fontId="1" fillId="0" borderId="0" xfId="0" applyFont="1" applyAlignment="1">
      <alignment vertical="top" wrapText="1"/>
    </xf>
    <xf numFmtId="0" fontId="2" fillId="0" borderId="2" xfId="0" applyFont="1" applyBorder="1"/>
    <xf numFmtId="3" fontId="2" fillId="0" borderId="2" xfId="0" applyNumberFormat="1" applyFont="1" applyBorder="1"/>
    <xf numFmtId="0" fontId="2" fillId="0" borderId="0" xfId="0" applyFont="1" applyAlignment="1">
      <alignment horizontal="center"/>
    </xf>
    <xf numFmtId="44" fontId="1" fillId="0" borderId="0" xfId="1" applyFont="1"/>
    <xf numFmtId="44" fontId="1" fillId="0" borderId="1" xfId="1" applyFont="1" applyBorder="1"/>
    <xf numFmtId="44" fontId="2" fillId="0" borderId="0" xfId="1" applyFont="1"/>
    <xf numFmtId="44" fontId="2" fillId="0" borderId="3" xfId="1" applyFont="1" applyBorder="1"/>
    <xf numFmtId="0" fontId="2" fillId="0" borderId="3" xfId="0" applyFont="1" applyBorder="1"/>
  </cellXfs>
  <cellStyles count="2">
    <cellStyle name="Standard" xfId="0" builtinId="0"/>
    <cellStyle name="Währung" xfId="1" builtinId="4"/>
  </cellStyles>
  <dxfs count="3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3285131-340E-48AC-B9BC-6F9C1D3EC58B}" name="Tabelle3" displayName="Tabelle3" ref="A1:E12" totalsRowShown="0" headerRowDxfId="31" dataDxfId="30">
  <autoFilter ref="A1:E12" xr:uid="{C3285131-340E-48AC-B9BC-6F9C1D3EC58B}"/>
  <tableColumns count="5">
    <tableColumn id="2" xr3:uid="{0B2737B9-9A07-427B-BA4A-CBCA268C6C54}" name="Spalte2" dataDxfId="36"/>
    <tableColumn id="6" xr3:uid="{42062BB7-7B3C-47DE-8FE5-8CEAF75E449C}" name="Spalte6" dataDxfId="35"/>
    <tableColumn id="7" xr3:uid="{5E29CF16-E0B9-4220-9A72-C6B9CFA63B24}" name="Spalte7" dataDxfId="34"/>
    <tableColumn id="8" xr3:uid="{0969F80A-33C9-4BC2-94BA-1B0ED29795E3}" name="Spalte8" dataDxfId="33"/>
    <tableColumn id="9" xr3:uid="{234A2C6A-4D8E-410E-857F-6AC357640D12}" name="Spalte9" dataDxfId="32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1CCAE08-818A-450C-B15A-4675D6BF20E6}" name="Tabelle5" displayName="Tabelle5" ref="B2:I13" totalsRowShown="0" headerRowDxfId="38">
  <autoFilter ref="B2:I13" xr:uid="{11CCAE08-818A-450C-B15A-4675D6BF20E6}"/>
  <tableColumns count="8">
    <tableColumn id="1" xr3:uid="{E96D7A85-507F-432A-9349-FFE011FE8405}" name="Spalte1"/>
    <tableColumn id="2" xr3:uid="{5AC850B0-8A75-4489-8186-51D1B3E01A4C}" name="Spalte2"/>
    <tableColumn id="3" xr3:uid="{EDA8F356-546A-4C9E-8F0B-4015EC49D159}" name="Spalte3"/>
    <tableColumn id="4" xr3:uid="{C21F97B0-B754-4F4E-BBDC-F3F6C22A1718}" name="Spalte4"/>
    <tableColumn id="5" xr3:uid="{A91E1E88-E599-4367-8F41-E015B662448B}" name="Spalte5"/>
    <tableColumn id="6" xr3:uid="{B4951543-6389-4A3C-A89A-E87BAF38E930}" name="Spalte6"/>
    <tableColumn id="7" xr3:uid="{49604B12-68B5-46D7-8AFF-41DF35A30BCF}" name="Spalte7"/>
    <tableColumn id="8" xr3:uid="{26572BE6-BC68-41BA-8498-C3669B58A050}" name="Spalte8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5F5A98E-FD43-4E65-AF9E-34A80B8E2FF7}" name="Tabelle6" displayName="Tabelle6" ref="A1:F17" totalsRowShown="0" headerRowDxfId="37" dataDxfId="23">
  <autoFilter ref="A1:F17" xr:uid="{85F5A98E-FD43-4E65-AF9E-34A80B8E2FF7}"/>
  <tableColumns count="6">
    <tableColumn id="1" xr3:uid="{43A6C41F-ECF5-471A-AC6A-A450999F7CA1}" name="Spalte1" dataDxfId="29"/>
    <tableColumn id="2" xr3:uid="{998CCDA2-2208-4441-BD51-C7986B363D78}" name="Spalte2" dataDxfId="28"/>
    <tableColumn id="3" xr3:uid="{3B411D84-091C-40D3-9754-F558E8D0AA08}" name="Spalte3" dataDxfId="27"/>
    <tableColumn id="4" xr3:uid="{6B5BC684-8015-458A-98FE-3029B70DEECF}" name="Spalte4" dataDxfId="26"/>
    <tableColumn id="5" xr3:uid="{C2B398EE-F162-4E8A-AF71-EC8E51A5BA21}" name="Spalte5" dataDxfId="25"/>
    <tableColumn id="6" xr3:uid="{6977E29C-F7F3-4558-8545-33E111AED29C}" name="Spalte6" dataDxfId="24"/>
  </tableColumns>
  <tableStyleInfo name="TableStyleMedium4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CF90D19C-AF97-4680-84C8-C7975E7635CA}" name="Tabelle8" displayName="Tabelle8" ref="A2:E12" totalsRowShown="0" headerRowDxfId="16" dataDxfId="17">
  <autoFilter ref="A2:E12" xr:uid="{CF90D19C-AF97-4680-84C8-C7975E7635CA}"/>
  <tableColumns count="5">
    <tableColumn id="1" xr3:uid="{84E051DD-3FCC-4DE7-92BA-91A60090F843}" name="Spalte1" dataDxfId="22"/>
    <tableColumn id="2" xr3:uid="{17825FF6-6205-4641-AD10-A6A419EA1EBD}" name="Spalte2" dataDxfId="21"/>
    <tableColumn id="3" xr3:uid="{8E4A5F5F-71AA-46CB-AC38-AF64221E6064}" name="Spalte3" dataDxfId="20"/>
    <tableColumn id="4" xr3:uid="{9D13E86A-0C41-43C1-9D36-B0B68FEED3CC}" name="Spalte4" dataDxfId="19" dataCellStyle="Währung"/>
    <tableColumn id="5" xr3:uid="{092AC253-0213-430F-B351-E5D03DA5DBA6}" name="Spalte5" dataDxfId="18" dataCellStyle="Währung"/>
  </tableColumns>
  <tableStyleInfo name="TableStyleMedium4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C2F4C373-1FDC-4552-A1FD-482C7488D6D6}" name="Tabelle7" displayName="Tabelle7" ref="A2:E15" totalsRowShown="0" headerRowDxfId="10" dataDxfId="9">
  <autoFilter ref="A2:E15" xr:uid="{C2F4C373-1FDC-4552-A1FD-482C7488D6D6}"/>
  <tableColumns count="5">
    <tableColumn id="1" xr3:uid="{E0582CA0-F960-41A4-9B7B-4FA82F46781F}" name="Spalte1" dataDxfId="15"/>
    <tableColumn id="2" xr3:uid="{28EDBB80-71F6-41A4-BC58-65C76ADB275D}" name="Spalte2" dataDxfId="14"/>
    <tableColumn id="3" xr3:uid="{94DAD623-FE5C-4257-9389-709A4EB30E2D}" name="Spalte3" dataDxfId="13"/>
    <tableColumn id="4" xr3:uid="{1CFB6572-27DE-483F-A747-23279D8D56A0}" name="Spalte4" dataDxfId="12"/>
    <tableColumn id="5" xr3:uid="{7D1CA00B-5D1B-49F5-B995-807171D2610D}" name="Spalte5" dataDxfId="11"/>
  </tableColumns>
  <tableStyleInfo name="TableStyleMedium4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98ED780-C8D0-4321-9A59-0D44E4D6C7D0}" name="Tabelle1" displayName="Tabelle1" ref="A1:G13" totalsRowShown="0" headerRowDxfId="1" dataDxfId="0" dataCellStyle="Währung">
  <autoFilter ref="A1:G13" xr:uid="{F98ED780-C8D0-4321-9A59-0D44E4D6C7D0}"/>
  <tableColumns count="7">
    <tableColumn id="1" xr3:uid="{0A73943F-D775-4A77-B23B-304EAE134459}" name="Spalte1" dataDxfId="8"/>
    <tableColumn id="2" xr3:uid="{6C198EB1-3924-47A5-9E61-C3FC95204533}" name="Spalte2" dataDxfId="7"/>
    <tableColumn id="3" xr3:uid="{8CCCEB18-DCEA-41C3-A302-C7C51183098D}" name="Spalte3" dataDxfId="6"/>
    <tableColumn id="4" xr3:uid="{ADCDC62C-D9E7-4515-B630-FD1CC1F8ED38}" name="Spalte4" dataDxfId="5" dataCellStyle="Währung"/>
    <tableColumn id="5" xr3:uid="{A275FAD8-DE11-4459-8353-D33FE412ED8F}" name="Spalte5" dataDxfId="4" dataCellStyle="Währung"/>
    <tableColumn id="6" xr3:uid="{729EC1CC-1174-4EC8-AC76-9FDBD3C1401E}" name="Spalte6" dataDxfId="3" dataCellStyle="Währung"/>
    <tableColumn id="7" xr3:uid="{CCB4F089-D50C-4B37-A758-25E0E8909784}" name="Spalte7" dataDxfId="2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DE06A-1AB0-4364-8BD4-E3A329422AD0}">
  <dimension ref="A1:E13"/>
  <sheetViews>
    <sheetView topLeftCell="A2" workbookViewId="0">
      <selection activeCell="K13" sqref="K13"/>
    </sheetView>
  </sheetViews>
  <sheetFormatPr baseColWidth="10" defaultRowHeight="18.75" x14ac:dyDescent="0.3"/>
  <cols>
    <col min="1" max="1" width="55.7109375" style="1" bestFit="1" customWidth="1"/>
    <col min="2" max="2" width="7.7109375" style="1" customWidth="1"/>
    <col min="3" max="3" width="15.140625" style="1" bestFit="1" customWidth="1"/>
    <col min="4" max="4" width="13.7109375" style="1" customWidth="1"/>
    <col min="5" max="5" width="21" style="1" customWidth="1"/>
    <col min="6" max="6" width="13.7109375" style="1" customWidth="1"/>
    <col min="7" max="7" width="14.85546875" style="1" bestFit="1" customWidth="1"/>
    <col min="8" max="8" width="11.42578125" style="1"/>
    <col min="9" max="9" width="22.42578125" style="1" bestFit="1" customWidth="1"/>
    <col min="10" max="16384" width="11.42578125" style="1"/>
  </cols>
  <sheetData>
    <row r="1" spans="1:5" hidden="1" x14ac:dyDescent="0.3">
      <c r="A1" s="9" t="s">
        <v>38</v>
      </c>
      <c r="B1" s="9" t="s">
        <v>42</v>
      </c>
      <c r="C1" s="1" t="s">
        <v>43</v>
      </c>
      <c r="D1" s="1" t="s">
        <v>44</v>
      </c>
      <c r="E1" s="1" t="s">
        <v>45</v>
      </c>
    </row>
    <row r="2" spans="1:5" x14ac:dyDescent="0.3">
      <c r="B2" s="4" t="s">
        <v>47</v>
      </c>
    </row>
    <row r="4" spans="1:5" ht="56.25" x14ac:dyDescent="0.3">
      <c r="C4" s="11" t="s">
        <v>2</v>
      </c>
      <c r="D4" s="4"/>
      <c r="E4" s="10" t="s">
        <v>54</v>
      </c>
    </row>
    <row r="6" spans="1:5" x14ac:dyDescent="0.3">
      <c r="A6" s="1" t="s">
        <v>4</v>
      </c>
      <c r="C6" s="1">
        <v>365</v>
      </c>
      <c r="E6" s="12">
        <f>C6*8</f>
        <v>2920</v>
      </c>
    </row>
    <row r="7" spans="1:5" x14ac:dyDescent="0.3">
      <c r="A7" s="1" t="s">
        <v>3</v>
      </c>
      <c r="C7" s="13">
        <v>114</v>
      </c>
      <c r="D7" s="13"/>
      <c r="E7" s="14">
        <f>C7*8</f>
        <v>912</v>
      </c>
    </row>
    <row r="8" spans="1:5" x14ac:dyDescent="0.3">
      <c r="E8" s="12"/>
    </row>
    <row r="9" spans="1:5" x14ac:dyDescent="0.3">
      <c r="A9" s="4" t="s">
        <v>1</v>
      </c>
      <c r="B9" s="4"/>
      <c r="C9" s="4">
        <f>C6-C7</f>
        <v>251</v>
      </c>
      <c r="D9" s="4"/>
      <c r="E9" s="15">
        <f t="shared" ref="E9" si="0">E6-E7</f>
        <v>2008</v>
      </c>
    </row>
    <row r="10" spans="1:5" x14ac:dyDescent="0.3">
      <c r="A10" s="1" t="s">
        <v>0</v>
      </c>
      <c r="C10" s="1">
        <v>25</v>
      </c>
      <c r="E10" s="12">
        <f>C10*8</f>
        <v>200</v>
      </c>
    </row>
    <row r="11" spans="1:5" ht="37.5" x14ac:dyDescent="0.3">
      <c r="A11" s="16" t="s">
        <v>46</v>
      </c>
      <c r="C11" s="13">
        <v>10</v>
      </c>
      <c r="D11" s="13"/>
      <c r="E11" s="14">
        <f>C11*8</f>
        <v>80</v>
      </c>
    </row>
    <row r="12" spans="1:5" ht="19.5" thickBot="1" x14ac:dyDescent="0.35">
      <c r="A12" s="1" t="s">
        <v>53</v>
      </c>
      <c r="C12" s="17">
        <f>C9-C10-C11</f>
        <v>216</v>
      </c>
      <c r="D12" s="17"/>
      <c r="E12" s="18">
        <f>E9-E10-E11</f>
        <v>1728</v>
      </c>
    </row>
    <row r="13" spans="1:5" ht="19.5" thickTop="1" x14ac:dyDescent="0.3"/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EDBB0-1EC9-4BF3-95F0-35E8B941732A}">
  <dimension ref="B2:I13"/>
  <sheetViews>
    <sheetView workbookViewId="0">
      <selection activeCell="I11" sqref="I11"/>
    </sheetView>
  </sheetViews>
  <sheetFormatPr baseColWidth="10" defaultRowHeight="15" x14ac:dyDescent="0.25"/>
  <cols>
    <col min="2" max="9" width="13.7109375" customWidth="1"/>
  </cols>
  <sheetData>
    <row r="2" spans="2:9" ht="23.25" hidden="1" x14ac:dyDescent="0.35">
      <c r="B2" s="8" t="s">
        <v>37</v>
      </c>
      <c r="C2" s="8" t="s">
        <v>38</v>
      </c>
      <c r="D2" s="8" t="s">
        <v>39</v>
      </c>
      <c r="E2" s="8" t="s">
        <v>40</v>
      </c>
      <c r="F2" s="8" t="s">
        <v>41</v>
      </c>
      <c r="G2" s="8" t="s">
        <v>42</v>
      </c>
      <c r="H2" s="8" t="s">
        <v>43</v>
      </c>
      <c r="I2" s="8" t="s">
        <v>44</v>
      </c>
    </row>
    <row r="3" spans="2:9" ht="18.75" x14ac:dyDescent="0.3">
      <c r="E3" s="4" t="s">
        <v>51</v>
      </c>
    </row>
    <row r="5" spans="2:9" ht="18.75" x14ac:dyDescent="0.3">
      <c r="B5" s="4" t="s">
        <v>5</v>
      </c>
      <c r="C5" s="4"/>
      <c r="D5" s="4"/>
      <c r="E5" s="4"/>
      <c r="F5" s="4"/>
      <c r="G5" s="15">
        <v>216</v>
      </c>
      <c r="H5" s="15"/>
      <c r="I5" s="15">
        <v>1728</v>
      </c>
    </row>
    <row r="6" spans="2:9" ht="18.75" x14ac:dyDescent="0.3">
      <c r="B6" s="1" t="s">
        <v>55</v>
      </c>
      <c r="C6" s="1"/>
      <c r="D6" s="1"/>
      <c r="E6" s="1"/>
      <c r="F6" s="1"/>
      <c r="G6" s="12">
        <v>12</v>
      </c>
      <c r="H6" s="12"/>
      <c r="I6" s="12">
        <f>G6*8</f>
        <v>96</v>
      </c>
    </row>
    <row r="7" spans="2:9" ht="18.75" x14ac:dyDescent="0.3">
      <c r="B7" s="1" t="s">
        <v>56</v>
      </c>
      <c r="C7" s="1"/>
      <c r="D7" s="1"/>
      <c r="E7" s="1"/>
      <c r="F7" s="1"/>
      <c r="G7" s="12">
        <v>12</v>
      </c>
      <c r="H7" s="12"/>
      <c r="I7" s="12">
        <f>G7*8</f>
        <v>96</v>
      </c>
    </row>
    <row r="8" spans="2:9" ht="18.75" x14ac:dyDescent="0.3">
      <c r="B8" s="1" t="s">
        <v>57</v>
      </c>
      <c r="C8" s="1"/>
      <c r="D8" s="1"/>
      <c r="E8" s="1"/>
      <c r="F8" s="1"/>
      <c r="G8" s="12">
        <v>18</v>
      </c>
      <c r="H8" s="12"/>
      <c r="I8" s="12">
        <f>G8*8</f>
        <v>144</v>
      </c>
    </row>
    <row r="9" spans="2:9" ht="18.75" x14ac:dyDescent="0.3">
      <c r="B9" s="1" t="s">
        <v>58</v>
      </c>
      <c r="C9" s="1"/>
      <c r="D9" s="1"/>
      <c r="E9" s="1"/>
      <c r="F9" s="1"/>
      <c r="G9" s="12">
        <v>24</v>
      </c>
      <c r="H9" s="12"/>
      <c r="I9" s="12">
        <f>G9*8</f>
        <v>192</v>
      </c>
    </row>
    <row r="10" spans="2:9" ht="18.75" x14ac:dyDescent="0.3">
      <c r="B10" s="13" t="s">
        <v>59</v>
      </c>
      <c r="C10" s="13"/>
      <c r="D10" s="13"/>
      <c r="E10" s="13"/>
      <c r="F10" s="13"/>
      <c r="G10" s="14">
        <v>12</v>
      </c>
      <c r="H10" s="14"/>
      <c r="I10" s="14">
        <f>G10*8</f>
        <v>96</v>
      </c>
    </row>
    <row r="11" spans="2:9" ht="19.5" thickBot="1" x14ac:dyDescent="0.35">
      <c r="B11" s="4" t="s">
        <v>60</v>
      </c>
      <c r="C11" s="4"/>
      <c r="D11" s="4"/>
      <c r="E11" s="4"/>
      <c r="F11" s="4"/>
      <c r="G11" s="18">
        <f>G5-G6-G7-G8-G9-G10</f>
        <v>138</v>
      </c>
      <c r="H11" s="18"/>
      <c r="I11" s="18">
        <f>I5-I6-I7-I8-I9-I10</f>
        <v>1104</v>
      </c>
    </row>
    <row r="12" spans="2:9" ht="19.5" thickTop="1" x14ac:dyDescent="0.3">
      <c r="B12" s="1"/>
      <c r="C12" s="1"/>
      <c r="D12" s="1"/>
      <c r="E12" s="1"/>
      <c r="F12" s="1"/>
      <c r="G12" s="1"/>
      <c r="H12" s="1"/>
      <c r="I12" s="1"/>
    </row>
    <row r="13" spans="2:9" ht="18.75" x14ac:dyDescent="0.3">
      <c r="B13" s="1" t="s">
        <v>6</v>
      </c>
      <c r="C13" s="1"/>
      <c r="D13" s="1"/>
      <c r="E13" s="1"/>
      <c r="F13" s="1"/>
      <c r="G13" s="1">
        <f>G11*80/100</f>
        <v>110.4</v>
      </c>
      <c r="H13" s="1"/>
      <c r="I13" s="1">
        <f>I11/100*80</f>
        <v>883.19999999999993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49EA5-6418-461D-834A-8A3EDC997393}">
  <dimension ref="A1:G22"/>
  <sheetViews>
    <sheetView topLeftCell="A2" workbookViewId="0">
      <selection activeCell="D4" sqref="D4:F4"/>
    </sheetView>
  </sheetViews>
  <sheetFormatPr baseColWidth="10" defaultRowHeight="15" x14ac:dyDescent="0.25"/>
  <cols>
    <col min="1" max="1" width="13.7109375" customWidth="1"/>
    <col min="2" max="2" width="75" bestFit="1" customWidth="1"/>
    <col min="3" max="3" width="13.7109375" customWidth="1"/>
    <col min="4" max="4" width="16.5703125" bestFit="1" customWidth="1"/>
    <col min="5" max="5" width="13.7109375" customWidth="1"/>
    <col min="6" max="6" width="22.42578125" bestFit="1" customWidth="1"/>
  </cols>
  <sheetData>
    <row r="1" spans="1:7" ht="23.25" hidden="1" x14ac:dyDescent="0.35">
      <c r="A1" s="2" t="s">
        <v>37</v>
      </c>
      <c r="B1" s="2" t="s">
        <v>38</v>
      </c>
      <c r="C1" s="2" t="s">
        <v>39</v>
      </c>
      <c r="D1" s="2" t="s">
        <v>40</v>
      </c>
      <c r="E1" s="2" t="s">
        <v>41</v>
      </c>
      <c r="F1" s="2" t="s">
        <v>42</v>
      </c>
    </row>
    <row r="2" spans="1:7" ht="18.75" x14ac:dyDescent="0.3">
      <c r="A2" s="1"/>
      <c r="B2" s="1"/>
      <c r="C2" s="4" t="s">
        <v>49</v>
      </c>
      <c r="D2" s="1"/>
      <c r="E2" s="1"/>
      <c r="F2" s="1"/>
    </row>
    <row r="3" spans="1:7" ht="18.75" x14ac:dyDescent="0.3">
      <c r="A3" s="1"/>
      <c r="B3" s="1"/>
      <c r="C3" s="1"/>
      <c r="D3" s="1"/>
      <c r="E3" s="1"/>
      <c r="F3" s="1"/>
    </row>
    <row r="4" spans="1:7" ht="18.75" x14ac:dyDescent="0.3">
      <c r="A4" s="1"/>
      <c r="B4" s="1"/>
      <c r="C4" s="1"/>
      <c r="D4" s="19" t="s">
        <v>7</v>
      </c>
      <c r="E4" s="19"/>
      <c r="F4" s="19" t="s">
        <v>8</v>
      </c>
    </row>
    <row r="5" spans="1:7" ht="18.75" x14ac:dyDescent="0.3">
      <c r="A5" s="1"/>
      <c r="B5" s="1"/>
      <c r="C5" s="1"/>
      <c r="D5" s="1"/>
      <c r="E5" s="1"/>
      <c r="F5" s="1"/>
    </row>
    <row r="6" spans="1:7" ht="18.75" x14ac:dyDescent="0.3">
      <c r="A6" s="1"/>
      <c r="B6" s="1" t="s">
        <v>9</v>
      </c>
      <c r="C6" s="1"/>
      <c r="D6" s="20">
        <v>0</v>
      </c>
      <c r="E6" s="20"/>
      <c r="F6" s="20">
        <v>0</v>
      </c>
    </row>
    <row r="7" spans="1:7" ht="18.75" x14ac:dyDescent="0.3">
      <c r="A7" s="1"/>
      <c r="B7" s="1" t="s">
        <v>11</v>
      </c>
      <c r="C7" s="1"/>
      <c r="D7" s="20">
        <v>1000</v>
      </c>
      <c r="E7" s="20"/>
      <c r="F7" s="20">
        <f>D7*12</f>
        <v>12000</v>
      </c>
    </row>
    <row r="8" spans="1:7" ht="18.75" x14ac:dyDescent="0.3">
      <c r="A8" s="1"/>
      <c r="B8" s="1" t="s">
        <v>12</v>
      </c>
      <c r="C8" s="1"/>
      <c r="D8" s="20">
        <f>F8/12</f>
        <v>125</v>
      </c>
      <c r="E8" s="20"/>
      <c r="F8" s="20">
        <v>1500</v>
      </c>
      <c r="G8" s="1"/>
    </row>
    <row r="9" spans="1:7" ht="18.75" x14ac:dyDescent="0.3">
      <c r="A9" s="1"/>
      <c r="B9" s="1" t="s">
        <v>13</v>
      </c>
      <c r="C9" s="1"/>
      <c r="D9" s="20">
        <f t="shared" ref="D9:D13" si="0">F9/12</f>
        <v>500</v>
      </c>
      <c r="E9" s="20"/>
      <c r="F9" s="20">
        <v>6000</v>
      </c>
      <c r="G9" s="1"/>
    </row>
    <row r="10" spans="1:7" ht="18.75" x14ac:dyDescent="0.3">
      <c r="A10" s="1"/>
      <c r="B10" s="1" t="s">
        <v>14</v>
      </c>
      <c r="C10" s="1"/>
      <c r="D10" s="20">
        <f t="shared" si="0"/>
        <v>100</v>
      </c>
      <c r="E10" s="20"/>
      <c r="F10" s="20">
        <v>1200</v>
      </c>
      <c r="G10" s="1"/>
    </row>
    <row r="11" spans="1:7" ht="18.75" x14ac:dyDescent="0.3">
      <c r="A11" s="1"/>
      <c r="B11" s="1" t="s">
        <v>15</v>
      </c>
      <c r="C11" s="1"/>
      <c r="D11" s="20">
        <f>F11/12</f>
        <v>400</v>
      </c>
      <c r="E11" s="20"/>
      <c r="F11" s="20">
        <v>4800</v>
      </c>
      <c r="G11" s="1"/>
    </row>
    <row r="12" spans="1:7" ht="18.75" x14ac:dyDescent="0.3">
      <c r="A12" s="1"/>
      <c r="B12" s="1" t="s">
        <v>18</v>
      </c>
      <c r="C12" s="1"/>
      <c r="D12" s="20">
        <v>334</v>
      </c>
      <c r="E12" s="20"/>
      <c r="F12" s="20">
        <v>4000</v>
      </c>
      <c r="G12" s="1"/>
    </row>
    <row r="13" spans="1:7" ht="18.75" x14ac:dyDescent="0.3">
      <c r="A13" s="1"/>
      <c r="B13" s="1" t="s">
        <v>16</v>
      </c>
      <c r="C13" s="1"/>
      <c r="D13" s="20">
        <f t="shared" si="0"/>
        <v>70</v>
      </c>
      <c r="E13" s="20"/>
      <c r="F13" s="20">
        <v>840</v>
      </c>
    </row>
    <row r="14" spans="1:7" ht="18.75" x14ac:dyDescent="0.3">
      <c r="A14" s="1"/>
      <c r="B14" s="1" t="s">
        <v>17</v>
      </c>
      <c r="C14" s="1"/>
      <c r="D14" s="20">
        <v>834</v>
      </c>
      <c r="E14" s="20"/>
      <c r="F14" s="20">
        <v>10000</v>
      </c>
    </row>
    <row r="15" spans="1:7" ht="18.75" x14ac:dyDescent="0.3">
      <c r="A15" s="1"/>
      <c r="B15" s="1" t="s">
        <v>19</v>
      </c>
      <c r="C15" s="1"/>
      <c r="D15" s="21">
        <v>167</v>
      </c>
      <c r="E15" s="21"/>
      <c r="F15" s="21">
        <v>2400</v>
      </c>
    </row>
    <row r="16" spans="1:7" ht="18.75" x14ac:dyDescent="0.3">
      <c r="A16" s="1"/>
      <c r="B16" s="1"/>
      <c r="C16" s="1"/>
      <c r="D16" s="20"/>
      <c r="E16" s="20"/>
      <c r="F16" s="20"/>
    </row>
    <row r="17" spans="1:6" ht="18.75" x14ac:dyDescent="0.3">
      <c r="A17" s="1"/>
      <c r="B17" s="4" t="s">
        <v>35</v>
      </c>
      <c r="C17" s="4"/>
      <c r="D17" s="22">
        <f>SUM(D6:D16)</f>
        <v>3530</v>
      </c>
      <c r="E17" s="22"/>
      <c r="F17" s="22">
        <f>SUM(F6:F16)</f>
        <v>42740</v>
      </c>
    </row>
    <row r="18" spans="1:6" ht="18.75" x14ac:dyDescent="0.3">
      <c r="B18" s="1"/>
      <c r="C18" s="1"/>
      <c r="D18" s="5"/>
      <c r="E18" s="5"/>
      <c r="F18" s="5"/>
    </row>
    <row r="19" spans="1:6" ht="18.75" x14ac:dyDescent="0.3">
      <c r="B19" s="1"/>
      <c r="C19" s="1"/>
      <c r="D19" s="5"/>
      <c r="E19" s="5"/>
      <c r="F19" s="5"/>
    </row>
    <row r="20" spans="1:6" ht="18.75" x14ac:dyDescent="0.3">
      <c r="B20" s="1"/>
      <c r="C20" s="1"/>
      <c r="D20" s="6"/>
      <c r="E20" s="6"/>
      <c r="F20" s="6"/>
    </row>
    <row r="21" spans="1:6" ht="18.75" x14ac:dyDescent="0.3">
      <c r="B21" s="4"/>
      <c r="C21" s="3"/>
      <c r="D21" s="7"/>
      <c r="E21" s="7"/>
      <c r="F21" s="7"/>
    </row>
    <row r="22" spans="1:6" ht="18.75" x14ac:dyDescent="0.3">
      <c r="B22" s="1"/>
      <c r="D22" s="4"/>
      <c r="F22" s="4"/>
    </row>
  </sheetData>
  <pageMargins left="0.7" right="0.7" top="0.78740157499999996" bottom="0.78740157499999996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6E38C-B043-443E-B526-A310D1108C48}">
  <dimension ref="A1:E13"/>
  <sheetViews>
    <sheetView workbookViewId="0">
      <selection activeCell="I17" sqref="I17"/>
    </sheetView>
  </sheetViews>
  <sheetFormatPr baseColWidth="10" defaultRowHeight="15" x14ac:dyDescent="0.25"/>
  <cols>
    <col min="1" max="1" width="31.140625" bestFit="1" customWidth="1"/>
    <col min="2" max="2" width="8.5703125" customWidth="1"/>
    <col min="3" max="3" width="15" bestFit="1" customWidth="1"/>
    <col min="4" max="4" width="13.7109375" customWidth="1"/>
    <col min="5" max="5" width="16.5703125" bestFit="1" customWidth="1"/>
  </cols>
  <sheetData>
    <row r="1" spans="1:5" ht="23.25" x14ac:dyDescent="0.35">
      <c r="A1" s="2"/>
      <c r="B1" s="2"/>
      <c r="C1" s="2"/>
      <c r="D1" s="2"/>
      <c r="E1" s="2"/>
    </row>
    <row r="2" spans="1:5" ht="18.75" hidden="1" x14ac:dyDescent="0.3">
      <c r="A2" s="1" t="s">
        <v>37</v>
      </c>
      <c r="B2" s="1" t="s">
        <v>38</v>
      </c>
      <c r="C2" s="4" t="s">
        <v>39</v>
      </c>
      <c r="D2" s="1" t="s">
        <v>40</v>
      </c>
      <c r="E2" s="1" t="s">
        <v>41</v>
      </c>
    </row>
    <row r="3" spans="1:5" ht="18.75" x14ac:dyDescent="0.3">
      <c r="A3" s="19"/>
      <c r="B3" s="19"/>
      <c r="C3" s="19" t="s">
        <v>50</v>
      </c>
      <c r="D3" s="19"/>
      <c r="E3" s="19"/>
    </row>
    <row r="4" spans="1:5" ht="18.75" x14ac:dyDescent="0.3">
      <c r="A4" s="1"/>
      <c r="B4" s="1"/>
      <c r="C4" s="1"/>
      <c r="D4" s="19"/>
      <c r="E4" s="19"/>
    </row>
    <row r="5" spans="1:5" ht="18.75" x14ac:dyDescent="0.3">
      <c r="A5" s="1"/>
      <c r="B5" s="1"/>
      <c r="C5" s="19" t="s">
        <v>7</v>
      </c>
      <c r="D5" s="19"/>
      <c r="E5" s="19" t="s">
        <v>8</v>
      </c>
    </row>
    <row r="6" spans="1:5" ht="18.75" x14ac:dyDescent="0.3">
      <c r="A6" s="1"/>
      <c r="B6" s="1"/>
      <c r="C6" s="1"/>
      <c r="D6" s="20"/>
      <c r="E6" s="20"/>
    </row>
    <row r="7" spans="1:5" ht="18.75" x14ac:dyDescent="0.3">
      <c r="A7" s="1" t="s">
        <v>35</v>
      </c>
      <c r="B7" s="1"/>
      <c r="C7" s="20">
        <f>'Berechnung Betriebsausgaben'!D17</f>
        <v>3530</v>
      </c>
      <c r="D7" s="20"/>
      <c r="E7" s="20">
        <f>'Berechnung Betriebsausgaben'!F17</f>
        <v>42740</v>
      </c>
    </row>
    <row r="8" spans="1:5" ht="18.75" x14ac:dyDescent="0.3">
      <c r="A8" s="1"/>
      <c r="B8" s="1"/>
      <c r="C8" s="20"/>
      <c r="D8" s="20"/>
      <c r="E8" s="20"/>
    </row>
    <row r="9" spans="1:5" ht="18.75" x14ac:dyDescent="0.3">
      <c r="A9" s="1" t="s">
        <v>20</v>
      </c>
      <c r="B9" s="1"/>
      <c r="C9" s="20">
        <f>C7*10/100</f>
        <v>353</v>
      </c>
      <c r="D9" s="20"/>
      <c r="E9" s="20">
        <f>E7/100*10</f>
        <v>4274</v>
      </c>
    </row>
    <row r="10" spans="1:5" ht="18.75" x14ac:dyDescent="0.3">
      <c r="A10" s="1" t="s">
        <v>21</v>
      </c>
      <c r="B10" s="1"/>
      <c r="C10" s="21">
        <f>C7/100*10</f>
        <v>353</v>
      </c>
      <c r="D10" s="21"/>
      <c r="E10" s="21">
        <f>E7/100*10</f>
        <v>4274</v>
      </c>
    </row>
    <row r="11" spans="1:5" ht="18.75" x14ac:dyDescent="0.3">
      <c r="A11" s="1"/>
      <c r="B11" s="1"/>
      <c r="C11" s="20"/>
      <c r="D11" s="20"/>
      <c r="E11" s="20"/>
    </row>
    <row r="12" spans="1:5" ht="19.5" thickBot="1" x14ac:dyDescent="0.35">
      <c r="A12" s="4" t="s">
        <v>61</v>
      </c>
      <c r="B12" s="4"/>
      <c r="C12" s="23">
        <f>C9+C10</f>
        <v>706</v>
      </c>
      <c r="D12" s="23"/>
      <c r="E12" s="23">
        <f t="shared" ref="E12" si="0">E9+E10</f>
        <v>8548</v>
      </c>
    </row>
    <row r="13" spans="1:5" ht="19.5" thickTop="1" x14ac:dyDescent="0.3">
      <c r="A13" s="1"/>
      <c r="B13" s="1"/>
      <c r="C13" s="1"/>
      <c r="D13" s="20"/>
      <c r="E13" s="20"/>
    </row>
  </sheetData>
  <pageMargins left="0.7" right="0.7" top="0.78740157499999996" bottom="0.78740157499999996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1EB28-2C4A-43AE-972E-2DAF7788A2C9}">
  <dimension ref="A2:E16"/>
  <sheetViews>
    <sheetView workbookViewId="0">
      <selection activeCell="J19" sqref="J19"/>
    </sheetView>
  </sheetViews>
  <sheetFormatPr baseColWidth="10" defaultRowHeight="18.75" x14ac:dyDescent="0.3"/>
  <cols>
    <col min="1" max="1" width="44.5703125" style="1" bestFit="1" customWidth="1"/>
    <col min="2" max="2" width="13.7109375" style="1" customWidth="1"/>
    <col min="3" max="3" width="15" style="1" bestFit="1" customWidth="1"/>
    <col min="4" max="4" width="13.7109375" style="1" customWidth="1"/>
    <col min="5" max="5" width="16.5703125" style="1" bestFit="1" customWidth="1"/>
    <col min="6" max="16384" width="11.42578125" style="1"/>
  </cols>
  <sheetData>
    <row r="2" spans="1:5" hidden="1" x14ac:dyDescent="0.3">
      <c r="A2" s="1" t="s">
        <v>37</v>
      </c>
      <c r="B2" s="1" t="s">
        <v>38</v>
      </c>
      <c r="C2" s="1" t="s">
        <v>39</v>
      </c>
      <c r="D2" s="1" t="s">
        <v>40</v>
      </c>
      <c r="E2" s="1" t="s">
        <v>41</v>
      </c>
    </row>
    <row r="3" spans="1:5" x14ac:dyDescent="0.3">
      <c r="B3" s="4" t="s">
        <v>52</v>
      </c>
      <c r="C3" s="4"/>
      <c r="D3" s="4"/>
      <c r="E3" s="4"/>
    </row>
    <row r="5" spans="1:5" x14ac:dyDescent="0.3">
      <c r="A5" s="4" t="s">
        <v>22</v>
      </c>
      <c r="B5" s="4"/>
      <c r="C5" s="22">
        <v>2500</v>
      </c>
      <c r="D5" s="22"/>
      <c r="E5" s="22">
        <v>30000</v>
      </c>
    </row>
    <row r="6" spans="1:5" x14ac:dyDescent="0.3">
      <c r="A6" s="1" t="s">
        <v>23</v>
      </c>
      <c r="C6" s="20">
        <f>'Rücklagen und Gewinn'!C9</f>
        <v>353</v>
      </c>
      <c r="D6" s="20"/>
      <c r="E6" s="20">
        <f>'Rücklagen und Gewinn'!E9</f>
        <v>4274</v>
      </c>
    </row>
    <row r="7" spans="1:5" x14ac:dyDescent="0.3">
      <c r="A7" s="1" t="s">
        <v>24</v>
      </c>
      <c r="C7" s="21">
        <f>'Rücklagen und Gewinn'!C10</f>
        <v>353</v>
      </c>
      <c r="D7" s="21"/>
      <c r="E7" s="21">
        <f>'Rücklagen und Gewinn'!E10</f>
        <v>4274</v>
      </c>
    </row>
    <row r="8" spans="1:5" x14ac:dyDescent="0.3">
      <c r="A8" s="1" t="s">
        <v>25</v>
      </c>
      <c r="C8" s="22">
        <f>SUM(C5:C7)</f>
        <v>3206</v>
      </c>
      <c r="D8" s="22"/>
      <c r="E8" s="22">
        <f>SUM(E5:E7)</f>
        <v>38548</v>
      </c>
    </row>
    <row r="9" spans="1:5" x14ac:dyDescent="0.3">
      <c r="C9" s="20"/>
      <c r="D9" s="20"/>
      <c r="E9" s="20"/>
    </row>
    <row r="10" spans="1:5" x14ac:dyDescent="0.3">
      <c r="A10" s="1" t="s">
        <v>48</v>
      </c>
      <c r="C10" s="20">
        <f>E10/12</f>
        <v>571.66666666666663</v>
      </c>
      <c r="D10" s="20"/>
      <c r="E10" s="20">
        <v>6860</v>
      </c>
    </row>
    <row r="11" spans="1:5" x14ac:dyDescent="0.3">
      <c r="A11" s="1" t="s">
        <v>26</v>
      </c>
      <c r="C11" s="20">
        <f>E11/12</f>
        <v>33.333333333333336</v>
      </c>
      <c r="D11" s="20"/>
      <c r="E11" s="20">
        <v>400</v>
      </c>
    </row>
    <row r="12" spans="1:5" x14ac:dyDescent="0.3">
      <c r="A12" s="1" t="s">
        <v>27</v>
      </c>
      <c r="C12" s="20">
        <f>E12/12</f>
        <v>600</v>
      </c>
      <c r="D12" s="20"/>
      <c r="E12" s="20">
        <v>7200</v>
      </c>
    </row>
    <row r="13" spans="1:5" x14ac:dyDescent="0.3">
      <c r="A13" s="1" t="s">
        <v>28</v>
      </c>
      <c r="C13" s="21">
        <f>E13/12</f>
        <v>700</v>
      </c>
      <c r="D13" s="21"/>
      <c r="E13" s="21">
        <v>8400</v>
      </c>
    </row>
    <row r="14" spans="1:5" x14ac:dyDescent="0.3">
      <c r="C14" s="20"/>
      <c r="D14" s="20"/>
      <c r="E14" s="20"/>
    </row>
    <row r="15" spans="1:5" ht="19.5" thickBot="1" x14ac:dyDescent="0.35">
      <c r="A15" s="4" t="s">
        <v>29</v>
      </c>
      <c r="B15" s="4"/>
      <c r="C15" s="23">
        <f>SUM(C10:C14)</f>
        <v>1905</v>
      </c>
      <c r="D15" s="23"/>
      <c r="E15" s="23">
        <f>SUM(E10:E14)</f>
        <v>22860</v>
      </c>
    </row>
    <row r="16" spans="1:5" ht="19.5" thickTop="1" x14ac:dyDescent="0.3"/>
  </sheetData>
  <pageMargins left="0.7" right="0.7" top="0.78740157499999996" bottom="0.78740157499999996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2A73C-4E92-452E-B21F-B530F599B434}">
  <dimension ref="A1:G14"/>
  <sheetViews>
    <sheetView tabSelected="1" topLeftCell="B2" workbookViewId="0">
      <selection activeCell="I20" sqref="I20"/>
    </sheetView>
  </sheetViews>
  <sheetFormatPr baseColWidth="10" defaultRowHeight="18.75" x14ac:dyDescent="0.3"/>
  <cols>
    <col min="1" max="1" width="13.7109375" style="1" hidden="1" customWidth="1"/>
    <col min="2" max="2" width="64.5703125" style="1" bestFit="1" customWidth="1"/>
    <col min="3" max="3" width="13.7109375" style="1" customWidth="1"/>
    <col min="4" max="4" width="16.5703125" style="1" bestFit="1" customWidth="1"/>
    <col min="5" max="5" width="13.7109375" style="1" customWidth="1"/>
    <col min="6" max="6" width="18" style="1" bestFit="1" customWidth="1"/>
    <col min="7" max="7" width="0" style="1" hidden="1" customWidth="1"/>
    <col min="8" max="16384" width="11.42578125" style="1"/>
  </cols>
  <sheetData>
    <row r="1" spans="1:7" hidden="1" x14ac:dyDescent="0.3">
      <c r="A1" s="1" t="s">
        <v>37</v>
      </c>
      <c r="B1" s="1" t="s">
        <v>38</v>
      </c>
      <c r="C1" s="1" t="s">
        <v>39</v>
      </c>
      <c r="D1" s="1" t="s">
        <v>40</v>
      </c>
      <c r="E1" s="1" t="s">
        <v>41</v>
      </c>
      <c r="F1" s="1" t="s">
        <v>42</v>
      </c>
      <c r="G1" s="1" t="s">
        <v>43</v>
      </c>
    </row>
    <row r="2" spans="1:7" x14ac:dyDescent="0.3">
      <c r="C2" s="4" t="s">
        <v>30</v>
      </c>
    </row>
    <row r="3" spans="1:7" x14ac:dyDescent="0.3">
      <c r="A3" s="9"/>
    </row>
    <row r="4" spans="1:7" x14ac:dyDescent="0.3">
      <c r="D4" s="19" t="s">
        <v>7</v>
      </c>
      <c r="E4" s="19"/>
      <c r="F4" s="19" t="s">
        <v>8</v>
      </c>
    </row>
    <row r="5" spans="1:7" ht="22.5" customHeight="1" x14ac:dyDescent="0.3"/>
    <row r="6" spans="1:7" x14ac:dyDescent="0.3">
      <c r="B6" s="1" t="s">
        <v>10</v>
      </c>
      <c r="D6" s="20">
        <v>2500</v>
      </c>
      <c r="E6" s="20"/>
      <c r="F6" s="20">
        <f>D6*12</f>
        <v>30000</v>
      </c>
    </row>
    <row r="7" spans="1:7" x14ac:dyDescent="0.3">
      <c r="D7" s="20"/>
      <c r="E7" s="20"/>
      <c r="F7" s="20"/>
    </row>
    <row r="8" spans="1:7" x14ac:dyDescent="0.3">
      <c r="B8" s="1" t="s">
        <v>31</v>
      </c>
      <c r="D8" s="20">
        <f>Steuern!C6</f>
        <v>353</v>
      </c>
      <c r="E8" s="20"/>
      <c r="F8" s="20">
        <f>Steuern!E6</f>
        <v>4274</v>
      </c>
    </row>
    <row r="9" spans="1:7" x14ac:dyDescent="0.3">
      <c r="B9" s="1" t="s">
        <v>32</v>
      </c>
      <c r="D9" s="20">
        <f>Steuern!C7</f>
        <v>353</v>
      </c>
      <c r="E9" s="20"/>
      <c r="F9" s="20">
        <f>Steuern!E6</f>
        <v>4274</v>
      </c>
    </row>
    <row r="10" spans="1:7" x14ac:dyDescent="0.3">
      <c r="B10" s="1" t="s">
        <v>33</v>
      </c>
      <c r="D10" s="20">
        <f>'Berechnung Betriebsausgaben'!D17</f>
        <v>3530</v>
      </c>
      <c r="E10" s="20"/>
      <c r="F10" s="20">
        <f>'Berechnung Betriebsausgaben'!F17</f>
        <v>42740</v>
      </c>
    </row>
    <row r="11" spans="1:7" x14ac:dyDescent="0.3">
      <c r="B11" s="1" t="s">
        <v>34</v>
      </c>
      <c r="D11" s="21">
        <f>Steuern!C15</f>
        <v>1905</v>
      </c>
      <c r="E11" s="21"/>
      <c r="F11" s="21">
        <f>Steuern!E15</f>
        <v>22860</v>
      </c>
    </row>
    <row r="12" spans="1:7" x14ac:dyDescent="0.3">
      <c r="D12" s="20"/>
      <c r="E12" s="20"/>
      <c r="F12" s="20"/>
    </row>
    <row r="13" spans="1:7" ht="19.5" thickBot="1" x14ac:dyDescent="0.35">
      <c r="B13" s="24" t="s">
        <v>36</v>
      </c>
      <c r="C13" s="24"/>
      <c r="D13" s="23">
        <f>SUM(D6:D11)</f>
        <v>8641</v>
      </c>
      <c r="E13" s="23"/>
      <c r="F13" s="23">
        <f>SUM(F6:F11)</f>
        <v>104148</v>
      </c>
    </row>
    <row r="14" spans="1:7" ht="19.5" thickTop="1" x14ac:dyDescent="0.3"/>
  </sheetData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Berechnung Arbeitsstunden</vt:lpstr>
      <vt:lpstr>Verkaufbare Arbeitszeit</vt:lpstr>
      <vt:lpstr>Berechnung Betriebsausgaben</vt:lpstr>
      <vt:lpstr>Rücklagen und Gewinn</vt:lpstr>
      <vt:lpstr>Steuern</vt:lpstr>
      <vt:lpstr>Umsatz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Heike</dc:creator>
  <cp:lastModifiedBy>Heike Kreten-Lenz</cp:lastModifiedBy>
  <cp:lastPrinted>2021-07-07T09:38:39Z</cp:lastPrinted>
  <dcterms:created xsi:type="dcterms:W3CDTF">2021-07-07T09:13:49Z</dcterms:created>
  <dcterms:modified xsi:type="dcterms:W3CDTF">2025-02-07T10:33:38Z</dcterms:modified>
</cp:coreProperties>
</file>